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alysts\Micheale\"/>
    </mc:Choice>
  </mc:AlternateContent>
  <xr:revisionPtr revIDLastSave="0" documentId="13_ncr:1_{6D782C7E-BCF3-427E-91F3-B0F9CBA115B8}" xr6:coauthVersionLast="47" xr6:coauthVersionMax="47" xr10:uidLastSave="{00000000-0000-0000-0000-000000000000}"/>
  <bookViews>
    <workbookView xWindow="28680" yWindow="-1515" windowWidth="29040" windowHeight="15720" xr2:uid="{00000000-000D-0000-FFFF-FFFF00000000}"/>
  </bookViews>
  <sheets>
    <sheet name="Example 1" sheetId="2" r:id="rId1"/>
    <sheet name="Example 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" l="1"/>
  <c r="M8" i="2"/>
  <c r="N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N7" i="2"/>
  <c r="M7" i="2"/>
  <c r="L7" i="2"/>
  <c r="L21" i="2"/>
  <c r="L22" i="2"/>
  <c r="M22" i="2"/>
  <c r="N22" i="2"/>
  <c r="M21" i="2"/>
  <c r="N21" i="2"/>
  <c r="H29" i="3"/>
  <c r="K26" i="3"/>
  <c r="J26" i="3"/>
  <c r="I26" i="3"/>
  <c r="H21" i="3"/>
  <c r="G21" i="3"/>
  <c r="G29" i="3" s="1"/>
  <c r="F21" i="3"/>
  <c r="F29" i="3" s="1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K8" i="3"/>
  <c r="J8" i="3"/>
  <c r="I8" i="3"/>
  <c r="J24" i="2"/>
  <c r="K24" i="2"/>
  <c r="L24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K7" i="2"/>
  <c r="J7" i="2"/>
  <c r="I7" i="2"/>
  <c r="N24" i="2" l="1"/>
  <c r="M24" i="2"/>
  <c r="K19" i="2"/>
  <c r="K26" i="2" s="1"/>
  <c r="N19" i="2"/>
  <c r="J19" i="2"/>
  <c r="J26" i="2" s="1"/>
  <c r="L19" i="2"/>
  <c r="L26" i="2" s="1"/>
  <c r="M19" i="2"/>
  <c r="M26" i="2" s="1"/>
  <c r="I21" i="3"/>
  <c r="I29" i="3" s="1"/>
  <c r="I32" i="3" s="1"/>
  <c r="J21" i="3"/>
  <c r="J29" i="3" s="1"/>
  <c r="I33" i="3" s="1"/>
  <c r="K21" i="3"/>
  <c r="K29" i="3" s="1"/>
  <c r="I34" i="3" s="1"/>
  <c r="G19" i="2"/>
  <c r="G26" i="2" s="1"/>
  <c r="I35" i="3" l="1"/>
  <c r="N26" i="2"/>
  <c r="J31" i="2"/>
  <c r="J30" i="2"/>
  <c r="I24" i="2"/>
  <c r="H19" i="2"/>
  <c r="H26" i="2" s="1"/>
  <c r="F19" i="2"/>
  <c r="F26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I19" i="2" l="1"/>
  <c r="I26" i="2" s="1"/>
  <c r="J29" i="2" l="1"/>
  <c r="J32" i="2" s="1"/>
</calcChain>
</file>

<file path=xl/sharedStrings.xml><?xml version="1.0" encoding="utf-8"?>
<sst xmlns="http://schemas.openxmlformats.org/spreadsheetml/2006/main" count="93" uniqueCount="37">
  <si>
    <t>PERSONNEL SUMMARY</t>
  </si>
  <si>
    <t>BP NUMBER</t>
  </si>
  <si>
    <t>POSITION TITLE</t>
  </si>
  <si>
    <t>PAYGRADE</t>
  </si>
  <si>
    <t>SALARY</t>
  </si>
  <si>
    <t>Admin II</t>
  </si>
  <si>
    <t>Manager I</t>
  </si>
  <si>
    <t>Chemist I</t>
  </si>
  <si>
    <t>Admin Specialist III</t>
  </si>
  <si>
    <t>Engineer II</t>
  </si>
  <si>
    <t>Chemist II</t>
  </si>
  <si>
    <t>Biologist</t>
  </si>
  <si>
    <t>Admin Specialist II</t>
  </si>
  <si>
    <t>Technician II</t>
  </si>
  <si>
    <t>Sr. Accountant</t>
  </si>
  <si>
    <t>WORKFLOW PERSONNEL SUMMARY EXAMPLE</t>
  </si>
  <si>
    <t>Sub-total c/s</t>
  </si>
  <si>
    <t>Sub-total Full Time Employees</t>
  </si>
  <si>
    <t xml:space="preserve">Total positions </t>
  </si>
  <si>
    <t>FRINGE</t>
  </si>
  <si>
    <t>ASF</t>
  </si>
  <si>
    <t>GF</t>
  </si>
  <si>
    <t>NSF</t>
  </si>
  <si>
    <t>For FTEs, Salary, and Fringe - only list the portion of the position that will be working on this grant only</t>
  </si>
  <si>
    <t>FTEs</t>
  </si>
  <si>
    <t>Total Fringe</t>
  </si>
  <si>
    <t>c/s BP #</t>
  </si>
  <si>
    <t>Total amount is rounded to the nearest dollar for FSF budget entry.</t>
  </si>
  <si>
    <t>FTEs are calculated two decimal points.</t>
  </si>
  <si>
    <t xml:space="preserve">Total </t>
  </si>
  <si>
    <t>4______</t>
  </si>
  <si>
    <t>Total</t>
  </si>
  <si>
    <t xml:space="preserve">WORKFLOW PERSONNEL SUMMARY </t>
  </si>
  <si>
    <t>________</t>
  </si>
  <si>
    <t>Enter appropriation number:</t>
  </si>
  <si>
    <t>_______</t>
  </si>
  <si>
    <t>4_______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</si>
</sst>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2" fontId="0" fillId="0" borderId="1" xfId="0" applyNumberFormat="1" applyBorder="1"/>
    <xf numFmtId="44" fontId="0" fillId="0" borderId="1" xfId="0" applyNumberFormat="1" applyBorder="1"/>
    <xf numFmtId="0" fontId="2" fillId="2" borderId="1" xfId="0" applyFont="1" applyFill="1" applyBorder="1"/>
    <xf numFmtId="0" fontId="0" fillId="2" borderId="1" xfId="0" applyFill="1" applyBorder="1"/>
    <xf numFmtId="2" fontId="2" fillId="2" borderId="1" xfId="0" applyNumberFormat="1" applyFont="1" applyFill="1" applyBorder="1"/>
    <xf numFmtId="0" fontId="2" fillId="3" borderId="1" xfId="0" applyFont="1" applyFill="1" applyBorder="1"/>
    <xf numFmtId="44" fontId="2" fillId="3" borderId="1" xfId="1" applyFont="1" applyFill="1" applyBorder="1"/>
    <xf numFmtId="2" fontId="2" fillId="3" borderId="1" xfId="0" applyNumberFormat="1" applyFont="1" applyFill="1" applyBorder="1"/>
    <xf numFmtId="44" fontId="2" fillId="3" borderId="1" xfId="0" applyNumberFormat="1" applyFont="1" applyFill="1" applyBorder="1"/>
    <xf numFmtId="10" fontId="0" fillId="0" borderId="0" xfId="0" applyNumberFormat="1"/>
    <xf numFmtId="44" fontId="1" fillId="0" borderId="1" xfId="1" applyFont="1" applyBorder="1"/>
    <xf numFmtId="0" fontId="0" fillId="0" borderId="1" xfId="0" applyBorder="1" applyAlignment="1">
      <alignment horizontal="center"/>
    </xf>
    <xf numFmtId="44" fontId="0" fillId="0" borderId="2" xfId="0" applyNumberFormat="1" applyBorder="1"/>
    <xf numFmtId="44" fontId="1" fillId="0" borderId="1" xfId="1" applyNumberFormat="1" applyFont="1" applyBorder="1"/>
    <xf numFmtId="44" fontId="2" fillId="3" borderId="1" xfId="1" applyNumberFormat="1" applyFont="1" applyFill="1" applyBorder="1"/>
    <xf numFmtId="44" fontId="1" fillId="2" borderId="1" xfId="1" applyNumberFormat="1" applyFont="1" applyFill="1" applyBorder="1"/>
    <xf numFmtId="44" fontId="0" fillId="0" borderId="0" xfId="0" applyNumberFormat="1"/>
    <xf numFmtId="44" fontId="2" fillId="0" borderId="1" xfId="1" applyNumberFormat="1" applyFont="1" applyFill="1" applyBorder="1"/>
    <xf numFmtId="44" fontId="2" fillId="2" borderId="1" xfId="1" applyNumberFormat="1" applyFont="1" applyFill="1" applyBorder="1"/>
    <xf numFmtId="0" fontId="0" fillId="0" borderId="0" xfId="0" applyBorder="1"/>
    <xf numFmtId="44" fontId="1" fillId="0" borderId="0" xfId="1" applyNumberFormat="1" applyFont="1" applyBorder="1"/>
    <xf numFmtId="2" fontId="0" fillId="0" borderId="0" xfId="0" applyNumberFormat="1" applyBorder="1"/>
    <xf numFmtId="44" fontId="1" fillId="0" borderId="0" xfId="1" applyFont="1" applyBorder="1"/>
    <xf numFmtId="44" fontId="0" fillId="0" borderId="0" xfId="0" applyNumberFormat="1" applyBorder="1"/>
    <xf numFmtId="49" fontId="2" fillId="0" borderId="0" xfId="1" applyNumberFormat="1" applyFont="1" applyBorder="1" applyAlignment="1">
      <alignment horizontal="center"/>
    </xf>
    <xf numFmtId="10" fontId="0" fillId="0" borderId="0" xfId="0" applyNumberFormat="1" applyBorder="1"/>
    <xf numFmtId="0" fontId="0" fillId="0" borderId="12" xfId="0" applyBorder="1" applyAlignment="1">
      <alignment horizontal="center"/>
    </xf>
    <xf numFmtId="44" fontId="0" fillId="0" borderId="12" xfId="0" applyNumberForma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44" fontId="1" fillId="0" borderId="0" xfId="1" applyNumberFormat="1" applyFont="1" applyFill="1" applyBorder="1"/>
    <xf numFmtId="2" fontId="2" fillId="0" borderId="0" xfId="0" applyNumberFormat="1" applyFont="1" applyFill="1" applyBorder="1"/>
    <xf numFmtId="44" fontId="2" fillId="0" borderId="0" xfId="1" applyNumberFormat="1" applyFont="1" applyFill="1" applyBorder="1"/>
    <xf numFmtId="0" fontId="0" fillId="0" borderId="0" xfId="0" applyFill="1"/>
    <xf numFmtId="44" fontId="2" fillId="0" borderId="0" xfId="0" applyNumberFormat="1" applyFont="1" applyBorder="1"/>
    <xf numFmtId="44" fontId="2" fillId="0" borderId="0" xfId="0" applyNumberFormat="1" applyFont="1"/>
    <xf numFmtId="44" fontId="2" fillId="0" borderId="13" xfId="0" applyNumberFormat="1" applyFont="1" applyBorder="1"/>
    <xf numFmtId="0" fontId="2" fillId="0" borderId="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32"/>
  <sheetViews>
    <sheetView tabSelected="1" workbookViewId="0">
      <selection activeCell="B2" sqref="B2:N2"/>
    </sheetView>
  </sheetViews>
  <sheetFormatPr defaultRowHeight="15" x14ac:dyDescent="0.25"/>
  <cols>
    <col min="2" max="2" width="21.42578125" bestFit="1" customWidth="1"/>
    <col min="3" max="3" width="18.140625" bestFit="1" customWidth="1"/>
    <col min="4" max="4" width="10.42578125" bestFit="1" customWidth="1"/>
    <col min="5" max="5" width="11.5703125" style="20" bestFit="1" customWidth="1"/>
    <col min="6" max="8" width="7.7109375" customWidth="1"/>
    <col min="9" max="13" width="13.7109375" style="20" customWidth="1"/>
    <col min="14" max="14" width="15.85546875" style="20" bestFit="1" customWidth="1"/>
  </cols>
  <sheetData>
    <row r="2" spans="2:15" ht="23.25" x14ac:dyDescent="0.35">
      <c r="B2" s="52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2:15" x14ac:dyDescent="0.25">
      <c r="B3" s="48" t="s">
        <v>23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2:15" ht="21" customHeight="1" x14ac:dyDescent="0.25">
      <c r="B4" s="15" t="s">
        <v>0</v>
      </c>
      <c r="C4" s="1"/>
      <c r="D4" s="1"/>
      <c r="E4" s="5"/>
      <c r="F4" s="55" t="s">
        <v>24</v>
      </c>
      <c r="G4" s="55"/>
      <c r="H4" s="55"/>
      <c r="I4" s="51" t="s">
        <v>4</v>
      </c>
      <c r="J4" s="51"/>
      <c r="K4" s="51"/>
      <c r="L4" s="51" t="s">
        <v>19</v>
      </c>
      <c r="M4" s="51"/>
      <c r="N4" s="51"/>
    </row>
    <row r="5" spans="2:15" ht="26.25" customHeight="1" x14ac:dyDescent="0.25">
      <c r="B5" s="15" t="s">
        <v>1</v>
      </c>
      <c r="C5" s="15" t="s">
        <v>2</v>
      </c>
      <c r="D5" s="15" t="s">
        <v>3</v>
      </c>
      <c r="E5" s="34" t="s">
        <v>4</v>
      </c>
      <c r="F5" s="15" t="s">
        <v>21</v>
      </c>
      <c r="G5" s="15" t="s">
        <v>20</v>
      </c>
      <c r="H5" s="15" t="s">
        <v>22</v>
      </c>
      <c r="I5" s="34" t="s">
        <v>21</v>
      </c>
      <c r="J5" s="34" t="s">
        <v>20</v>
      </c>
      <c r="K5" s="34" t="s">
        <v>22</v>
      </c>
      <c r="L5" s="34" t="s">
        <v>21</v>
      </c>
      <c r="M5" s="34" t="s">
        <v>20</v>
      </c>
      <c r="N5" s="34" t="s">
        <v>22</v>
      </c>
    </row>
    <row r="6" spans="2:15" x14ac:dyDescent="0.25">
      <c r="B6" s="45" t="s">
        <v>34</v>
      </c>
      <c r="C6" s="46"/>
      <c r="D6" s="46"/>
      <c r="E6" s="46"/>
      <c r="F6" s="46"/>
      <c r="G6" s="46"/>
      <c r="H6" s="47"/>
      <c r="I6" s="32" t="s">
        <v>35</v>
      </c>
      <c r="J6" s="33" t="s">
        <v>33</v>
      </c>
      <c r="K6" s="32" t="s">
        <v>30</v>
      </c>
      <c r="L6" s="32"/>
      <c r="M6" s="32"/>
      <c r="N6" s="32"/>
    </row>
    <row r="7" spans="2:15" x14ac:dyDescent="0.25">
      <c r="B7" s="15">
        <v>101</v>
      </c>
      <c r="C7" s="1" t="s">
        <v>5</v>
      </c>
      <c r="D7" s="1">
        <v>9</v>
      </c>
      <c r="E7" s="17">
        <v>29384</v>
      </c>
      <c r="F7" s="4">
        <v>0.1</v>
      </c>
      <c r="G7" s="4">
        <v>0.1</v>
      </c>
      <c r="H7" s="4">
        <v>0.8</v>
      </c>
      <c r="I7" s="17">
        <f>F7*E7</f>
        <v>2938.4</v>
      </c>
      <c r="J7" s="17">
        <f>G7*E7</f>
        <v>2938.4</v>
      </c>
      <c r="K7" s="17">
        <f>H7*E7</f>
        <v>23507.200000000001</v>
      </c>
      <c r="L7" s="17">
        <f>((E7*32.25%)+16343)*(F7)</f>
        <v>2581.9340000000002</v>
      </c>
      <c r="M7" s="17">
        <f>((E7*32.25%)+16343)*(G7)</f>
        <v>2581.9340000000002</v>
      </c>
      <c r="N7" s="17">
        <f>((E7*32.25%)+16343)*H7</f>
        <v>20655.472000000002</v>
      </c>
      <c r="O7" s="13"/>
    </row>
    <row r="8" spans="2:15" x14ac:dyDescent="0.25">
      <c r="B8" s="15">
        <f>B7+1</f>
        <v>102</v>
      </c>
      <c r="C8" s="1" t="s">
        <v>5</v>
      </c>
      <c r="D8" s="1">
        <v>9</v>
      </c>
      <c r="E8" s="17">
        <v>29384</v>
      </c>
      <c r="F8" s="4">
        <v>0.1</v>
      </c>
      <c r="G8" s="4"/>
      <c r="H8" s="4">
        <v>0.1</v>
      </c>
      <c r="I8" s="17">
        <f t="shared" ref="I8:I18" si="0">F8*E8</f>
        <v>2938.4</v>
      </c>
      <c r="J8" s="17">
        <f t="shared" ref="J8:J18" si="1">G8*E8</f>
        <v>0</v>
      </c>
      <c r="K8" s="17">
        <f t="shared" ref="K8:K18" si="2">H8*E8</f>
        <v>2938.4</v>
      </c>
      <c r="L8" s="17">
        <f t="shared" ref="L8:L18" si="3">((E8*32.25%)+16343)*(F8)</f>
        <v>2581.9340000000002</v>
      </c>
      <c r="M8" s="17">
        <f t="shared" ref="M8:M18" si="4">((E8*32.25%)+16343)*(G8)</f>
        <v>0</v>
      </c>
      <c r="N8" s="17">
        <f t="shared" ref="N8:N18" si="5">((E8*32.25%)+16343)*H8</f>
        <v>2581.9340000000002</v>
      </c>
    </row>
    <row r="9" spans="2:15" x14ac:dyDescent="0.25">
      <c r="B9" s="15">
        <f t="shared" ref="B9:B18" si="6">B8+1</f>
        <v>103</v>
      </c>
      <c r="C9" s="1" t="s">
        <v>6</v>
      </c>
      <c r="D9" s="1">
        <v>16</v>
      </c>
      <c r="E9" s="17">
        <v>47184</v>
      </c>
      <c r="F9" s="4">
        <v>0.1</v>
      </c>
      <c r="G9" s="4">
        <v>0.9</v>
      </c>
      <c r="H9" s="4"/>
      <c r="I9" s="17">
        <f t="shared" si="0"/>
        <v>4718.4000000000005</v>
      </c>
      <c r="J9" s="17">
        <f t="shared" si="1"/>
        <v>42465.599999999999</v>
      </c>
      <c r="K9" s="17">
        <f t="shared" si="2"/>
        <v>0</v>
      </c>
      <c r="L9" s="17">
        <f t="shared" si="3"/>
        <v>3155.9840000000004</v>
      </c>
      <c r="M9" s="17">
        <f t="shared" si="4"/>
        <v>28403.856</v>
      </c>
      <c r="N9" s="17">
        <f t="shared" si="5"/>
        <v>0</v>
      </c>
    </row>
    <row r="10" spans="2:15" x14ac:dyDescent="0.25">
      <c r="B10" s="15">
        <f t="shared" si="6"/>
        <v>104</v>
      </c>
      <c r="C10" s="1" t="s">
        <v>6</v>
      </c>
      <c r="D10" s="1">
        <v>16</v>
      </c>
      <c r="E10" s="17">
        <v>47184</v>
      </c>
      <c r="F10" s="4">
        <v>0.1</v>
      </c>
      <c r="G10" s="4"/>
      <c r="H10" s="4">
        <v>0.45</v>
      </c>
      <c r="I10" s="17">
        <f t="shared" si="0"/>
        <v>4718.4000000000005</v>
      </c>
      <c r="J10" s="17">
        <f t="shared" si="1"/>
        <v>0</v>
      </c>
      <c r="K10" s="17">
        <f t="shared" si="2"/>
        <v>21232.799999999999</v>
      </c>
      <c r="L10" s="17">
        <f t="shared" si="3"/>
        <v>3155.9840000000004</v>
      </c>
      <c r="M10" s="17">
        <f t="shared" si="4"/>
        <v>0</v>
      </c>
      <c r="N10" s="17">
        <f t="shared" si="5"/>
        <v>14201.928</v>
      </c>
    </row>
    <row r="11" spans="2:15" x14ac:dyDescent="0.25">
      <c r="B11" s="15">
        <f t="shared" si="6"/>
        <v>105</v>
      </c>
      <c r="C11" s="1" t="s">
        <v>7</v>
      </c>
      <c r="D11" s="1">
        <v>15</v>
      </c>
      <c r="E11" s="17">
        <v>44094</v>
      </c>
      <c r="F11" s="4">
        <v>1</v>
      </c>
      <c r="G11" s="4"/>
      <c r="H11" s="4"/>
      <c r="I11" s="17">
        <f t="shared" si="0"/>
        <v>44094</v>
      </c>
      <c r="J11" s="17">
        <f t="shared" si="1"/>
        <v>0</v>
      </c>
      <c r="K11" s="17">
        <f t="shared" si="2"/>
        <v>0</v>
      </c>
      <c r="L11" s="17">
        <f t="shared" si="3"/>
        <v>30563.315000000002</v>
      </c>
      <c r="M11" s="17">
        <f t="shared" si="4"/>
        <v>0</v>
      </c>
      <c r="N11" s="17">
        <f t="shared" si="5"/>
        <v>0</v>
      </c>
    </row>
    <row r="12" spans="2:15" x14ac:dyDescent="0.25">
      <c r="B12" s="15">
        <f t="shared" si="6"/>
        <v>106</v>
      </c>
      <c r="C12" s="1" t="s">
        <v>8</v>
      </c>
      <c r="D12" s="1">
        <v>11</v>
      </c>
      <c r="E12" s="17">
        <v>33638</v>
      </c>
      <c r="F12" s="4">
        <v>1</v>
      </c>
      <c r="G12" s="4"/>
      <c r="H12" s="4"/>
      <c r="I12" s="17">
        <f t="shared" si="0"/>
        <v>33638</v>
      </c>
      <c r="J12" s="17">
        <f t="shared" si="1"/>
        <v>0</v>
      </c>
      <c r="K12" s="17">
        <f t="shared" si="2"/>
        <v>0</v>
      </c>
      <c r="L12" s="17">
        <f t="shared" si="3"/>
        <v>27191.255000000001</v>
      </c>
      <c r="M12" s="17">
        <f t="shared" si="4"/>
        <v>0</v>
      </c>
      <c r="N12" s="17">
        <f t="shared" si="5"/>
        <v>0</v>
      </c>
    </row>
    <row r="13" spans="2:15" x14ac:dyDescent="0.25">
      <c r="B13" s="15">
        <f t="shared" si="6"/>
        <v>107</v>
      </c>
      <c r="C13" s="1" t="s">
        <v>9</v>
      </c>
      <c r="D13" s="1">
        <v>18</v>
      </c>
      <c r="E13" s="17">
        <v>67521</v>
      </c>
      <c r="F13" s="4"/>
      <c r="G13" s="4">
        <v>1</v>
      </c>
      <c r="H13" s="4"/>
      <c r="I13" s="17">
        <f t="shared" si="0"/>
        <v>0</v>
      </c>
      <c r="J13" s="17">
        <f t="shared" si="1"/>
        <v>67521</v>
      </c>
      <c r="K13" s="17">
        <f t="shared" si="2"/>
        <v>0</v>
      </c>
      <c r="L13" s="17">
        <f t="shared" si="3"/>
        <v>0</v>
      </c>
      <c r="M13" s="17">
        <f t="shared" si="4"/>
        <v>38118.522499999999</v>
      </c>
      <c r="N13" s="17">
        <f t="shared" si="5"/>
        <v>0</v>
      </c>
    </row>
    <row r="14" spans="2:15" x14ac:dyDescent="0.25">
      <c r="B14" s="15">
        <f t="shared" si="6"/>
        <v>108</v>
      </c>
      <c r="C14" s="1" t="s">
        <v>10</v>
      </c>
      <c r="D14" s="1">
        <v>16</v>
      </c>
      <c r="E14" s="17">
        <v>47184</v>
      </c>
      <c r="F14" s="4">
        <v>0.1</v>
      </c>
      <c r="G14" s="4"/>
      <c r="H14" s="4">
        <v>0.1</v>
      </c>
      <c r="I14" s="17">
        <f t="shared" si="0"/>
        <v>4718.4000000000005</v>
      </c>
      <c r="J14" s="17">
        <f t="shared" si="1"/>
        <v>0</v>
      </c>
      <c r="K14" s="17">
        <f t="shared" si="2"/>
        <v>4718.4000000000005</v>
      </c>
      <c r="L14" s="17">
        <f t="shared" si="3"/>
        <v>3155.9840000000004</v>
      </c>
      <c r="M14" s="17">
        <f t="shared" si="4"/>
        <v>0</v>
      </c>
      <c r="N14" s="17">
        <f t="shared" si="5"/>
        <v>3155.9840000000004</v>
      </c>
    </row>
    <row r="15" spans="2:15" x14ac:dyDescent="0.25">
      <c r="B15" s="15">
        <f t="shared" si="6"/>
        <v>109</v>
      </c>
      <c r="C15" s="1" t="s">
        <v>11</v>
      </c>
      <c r="D15" s="1">
        <v>18</v>
      </c>
      <c r="E15" s="17">
        <v>54017</v>
      </c>
      <c r="F15" s="4">
        <v>0.5</v>
      </c>
      <c r="G15" s="4"/>
      <c r="H15" s="4">
        <v>0.5</v>
      </c>
      <c r="I15" s="17">
        <f t="shared" si="0"/>
        <v>27008.5</v>
      </c>
      <c r="J15" s="17">
        <f t="shared" si="1"/>
        <v>0</v>
      </c>
      <c r="K15" s="17">
        <f t="shared" si="2"/>
        <v>27008.5</v>
      </c>
      <c r="L15" s="17">
        <f t="shared" si="3"/>
        <v>16881.741249999999</v>
      </c>
      <c r="M15" s="17">
        <f t="shared" si="4"/>
        <v>0</v>
      </c>
      <c r="N15" s="17">
        <f t="shared" si="5"/>
        <v>16881.741249999999</v>
      </c>
    </row>
    <row r="16" spans="2:15" x14ac:dyDescent="0.25">
      <c r="B16" s="15">
        <f t="shared" si="6"/>
        <v>110</v>
      </c>
      <c r="C16" s="1" t="s">
        <v>12</v>
      </c>
      <c r="D16" s="1">
        <v>10</v>
      </c>
      <c r="E16" s="17">
        <v>31440</v>
      </c>
      <c r="F16" s="4"/>
      <c r="G16" s="4"/>
      <c r="H16" s="4">
        <v>0.3</v>
      </c>
      <c r="I16" s="17">
        <f t="shared" si="0"/>
        <v>0</v>
      </c>
      <c r="J16" s="17">
        <f t="shared" si="1"/>
        <v>0</v>
      </c>
      <c r="K16" s="17">
        <f t="shared" si="2"/>
        <v>9432</v>
      </c>
      <c r="L16" s="17">
        <f t="shared" si="3"/>
        <v>0</v>
      </c>
      <c r="M16" s="17">
        <f t="shared" si="4"/>
        <v>0</v>
      </c>
      <c r="N16" s="17">
        <f t="shared" si="5"/>
        <v>7944.72</v>
      </c>
    </row>
    <row r="17" spans="2:14" x14ac:dyDescent="0.25">
      <c r="B17" s="15">
        <f t="shared" si="6"/>
        <v>111</v>
      </c>
      <c r="C17" s="1" t="s">
        <v>13</v>
      </c>
      <c r="D17" s="1">
        <v>12</v>
      </c>
      <c r="E17" s="17">
        <v>35994</v>
      </c>
      <c r="F17" s="4">
        <v>0.3</v>
      </c>
      <c r="G17" s="4"/>
      <c r="H17" s="4"/>
      <c r="I17" s="17">
        <f t="shared" si="0"/>
        <v>10798.199999999999</v>
      </c>
      <c r="J17" s="17">
        <f t="shared" si="1"/>
        <v>0</v>
      </c>
      <c r="K17" s="17">
        <f t="shared" si="2"/>
        <v>0</v>
      </c>
      <c r="L17" s="17">
        <f t="shared" si="3"/>
        <v>8385.3194999999996</v>
      </c>
      <c r="M17" s="17">
        <f t="shared" si="4"/>
        <v>0</v>
      </c>
      <c r="N17" s="17">
        <f t="shared" si="5"/>
        <v>0</v>
      </c>
    </row>
    <row r="18" spans="2:14" x14ac:dyDescent="0.25">
      <c r="B18" s="15">
        <f t="shared" si="6"/>
        <v>112</v>
      </c>
      <c r="C18" s="1" t="s">
        <v>14</v>
      </c>
      <c r="D18" s="1">
        <v>13</v>
      </c>
      <c r="E18" s="17">
        <v>35994</v>
      </c>
      <c r="F18" s="4"/>
      <c r="G18" s="4">
        <v>0.3</v>
      </c>
      <c r="H18" s="4"/>
      <c r="I18" s="17">
        <f t="shared" si="0"/>
        <v>0</v>
      </c>
      <c r="J18" s="17">
        <f t="shared" si="1"/>
        <v>10798.199999999999</v>
      </c>
      <c r="K18" s="17">
        <f t="shared" si="2"/>
        <v>0</v>
      </c>
      <c r="L18" s="17">
        <f t="shared" si="3"/>
        <v>0</v>
      </c>
      <c r="M18" s="17">
        <f t="shared" si="4"/>
        <v>8385.3194999999996</v>
      </c>
      <c r="N18" s="17">
        <f t="shared" si="5"/>
        <v>0</v>
      </c>
    </row>
    <row r="19" spans="2:14" x14ac:dyDescent="0.25">
      <c r="B19" s="9" t="s">
        <v>17</v>
      </c>
      <c r="C19" s="9"/>
      <c r="D19" s="9"/>
      <c r="E19" s="18"/>
      <c r="F19" s="11">
        <f t="shared" ref="F19:N19" si="7">SUM(F7:F18)</f>
        <v>3.3</v>
      </c>
      <c r="G19" s="11">
        <f t="shared" si="7"/>
        <v>2.2999999999999998</v>
      </c>
      <c r="H19" s="11">
        <f t="shared" si="7"/>
        <v>2.25</v>
      </c>
      <c r="I19" s="12">
        <f t="shared" si="7"/>
        <v>135570.70000000001</v>
      </c>
      <c r="J19" s="12">
        <f t="shared" si="7"/>
        <v>123723.2</v>
      </c>
      <c r="K19" s="12">
        <f t="shared" si="7"/>
        <v>88837.3</v>
      </c>
      <c r="L19" s="12">
        <f t="shared" si="7"/>
        <v>97653.450750000004</v>
      </c>
      <c r="M19" s="12">
        <f t="shared" si="7"/>
        <v>77489.631999999998</v>
      </c>
      <c r="N19" s="12">
        <f t="shared" si="7"/>
        <v>65421.77925</v>
      </c>
    </row>
    <row r="20" spans="2:14" x14ac:dyDescent="0.25">
      <c r="B20" s="1"/>
      <c r="C20" s="1"/>
      <c r="D20" s="1"/>
      <c r="E20" s="17"/>
      <c r="F20" s="4"/>
      <c r="G20" s="14"/>
      <c r="H20" s="4"/>
      <c r="I20" s="5"/>
      <c r="J20" s="5"/>
      <c r="K20" s="5"/>
      <c r="L20" s="5"/>
      <c r="M20" s="5"/>
      <c r="N20" s="5"/>
    </row>
    <row r="21" spans="2:14" x14ac:dyDescent="0.25">
      <c r="B21" s="35" t="s">
        <v>26</v>
      </c>
      <c r="C21" s="1" t="s">
        <v>5</v>
      </c>
      <c r="D21" s="10"/>
      <c r="E21" s="17">
        <v>29384</v>
      </c>
      <c r="F21" s="10"/>
      <c r="G21" s="10"/>
      <c r="H21" s="10"/>
      <c r="I21" s="17">
        <v>0</v>
      </c>
      <c r="J21" s="17">
        <v>0</v>
      </c>
      <c r="K21" s="17">
        <v>14692</v>
      </c>
      <c r="L21" s="17">
        <f t="shared" ref="L21:N22" si="8">((I21*9.21%))</f>
        <v>0</v>
      </c>
      <c r="M21" s="17">
        <f t="shared" si="8"/>
        <v>0</v>
      </c>
      <c r="N21" s="17">
        <f t="shared" si="8"/>
        <v>1353.1332000000002</v>
      </c>
    </row>
    <row r="22" spans="2:14" x14ac:dyDescent="0.25">
      <c r="B22" s="35" t="s">
        <v>26</v>
      </c>
      <c r="C22" s="1" t="s">
        <v>7</v>
      </c>
      <c r="D22" s="10"/>
      <c r="E22" s="17">
        <v>44094</v>
      </c>
      <c r="F22" s="10"/>
      <c r="G22" s="10"/>
      <c r="H22" s="10"/>
      <c r="I22" s="5">
        <v>22047</v>
      </c>
      <c r="J22" s="17">
        <v>0</v>
      </c>
      <c r="K22" s="5">
        <v>0</v>
      </c>
      <c r="L22" s="17">
        <f t="shared" si="8"/>
        <v>2030.5287000000003</v>
      </c>
      <c r="M22" s="17">
        <f t="shared" si="8"/>
        <v>0</v>
      </c>
      <c r="N22" s="17">
        <f t="shared" si="8"/>
        <v>0</v>
      </c>
    </row>
    <row r="23" spans="2:14" x14ac:dyDescent="0.25">
      <c r="B23" s="1"/>
      <c r="C23" s="1"/>
      <c r="D23" s="1"/>
      <c r="E23" s="17"/>
      <c r="F23" s="4"/>
      <c r="G23" s="14"/>
      <c r="H23" s="4"/>
      <c r="I23" s="5"/>
      <c r="J23" s="5"/>
      <c r="K23" s="5"/>
      <c r="L23" s="5"/>
      <c r="M23" s="5"/>
      <c r="N23" s="5"/>
    </row>
    <row r="24" spans="2:14" x14ac:dyDescent="0.25">
      <c r="B24" s="9" t="s">
        <v>16</v>
      </c>
      <c r="C24" s="9"/>
      <c r="D24" s="9"/>
      <c r="E24" s="18"/>
      <c r="F24" s="11"/>
      <c r="G24" s="10"/>
      <c r="H24" s="11"/>
      <c r="I24" s="18">
        <f>SUM(I21:I22)</f>
        <v>22047</v>
      </c>
      <c r="J24" s="18">
        <f t="shared" ref="J24:N24" si="9">SUM(J21:J22)</f>
        <v>0</v>
      </c>
      <c r="K24" s="18">
        <f t="shared" si="9"/>
        <v>14692</v>
      </c>
      <c r="L24" s="18">
        <f t="shared" si="9"/>
        <v>2030.5287000000003</v>
      </c>
      <c r="M24" s="18">
        <f t="shared" si="9"/>
        <v>0</v>
      </c>
      <c r="N24" s="18">
        <f t="shared" si="9"/>
        <v>1353.1332000000002</v>
      </c>
    </row>
    <row r="25" spans="2:14" x14ac:dyDescent="0.25">
      <c r="B25" s="1"/>
      <c r="C25" s="1"/>
      <c r="D25" s="1"/>
      <c r="E25" s="17"/>
      <c r="F25" s="4"/>
      <c r="G25" s="14"/>
      <c r="H25" s="4"/>
      <c r="I25" s="5"/>
      <c r="J25" s="5"/>
      <c r="K25" s="5"/>
      <c r="L25" s="5"/>
      <c r="M25" s="5"/>
      <c r="N25" s="5"/>
    </row>
    <row r="26" spans="2:14" x14ac:dyDescent="0.25">
      <c r="B26" s="6" t="s">
        <v>18</v>
      </c>
      <c r="C26" s="7"/>
      <c r="D26" s="7"/>
      <c r="E26" s="19"/>
      <c r="F26" s="8">
        <f t="shared" ref="F26:H26" si="10">F24+F19</f>
        <v>3.3</v>
      </c>
      <c r="G26" s="8">
        <f>G24+G19</f>
        <v>2.2999999999999998</v>
      </c>
      <c r="H26" s="8">
        <f t="shared" si="10"/>
        <v>2.25</v>
      </c>
      <c r="I26" s="22">
        <f>I24+I19</f>
        <v>157617.70000000001</v>
      </c>
      <c r="J26" s="22">
        <f t="shared" ref="J26:N26" si="11">J24+J19</f>
        <v>123723.2</v>
      </c>
      <c r="K26" s="22">
        <f t="shared" si="11"/>
        <v>103529.3</v>
      </c>
      <c r="L26" s="22">
        <f t="shared" si="11"/>
        <v>99683.979449999999</v>
      </c>
      <c r="M26" s="22">
        <f t="shared" si="11"/>
        <v>77489.631999999998</v>
      </c>
      <c r="N26" s="22">
        <f t="shared" si="11"/>
        <v>66774.912450000003</v>
      </c>
    </row>
    <row r="27" spans="2:14" s="41" customFormat="1" x14ac:dyDescent="0.25">
      <c r="B27" s="36"/>
      <c r="C27" s="37"/>
      <c r="D27" s="37"/>
      <c r="E27" s="38"/>
      <c r="F27" s="39"/>
      <c r="G27" s="39"/>
      <c r="H27" s="39"/>
      <c r="I27" s="40"/>
      <c r="J27" s="40"/>
      <c r="K27" s="40"/>
      <c r="L27" s="40"/>
      <c r="M27" s="40"/>
      <c r="N27" s="40"/>
    </row>
    <row r="28" spans="2:14" s="41" customFormat="1" x14ac:dyDescent="0.25">
      <c r="B28" s="36"/>
      <c r="C28" s="37"/>
      <c r="D28" s="37"/>
      <c r="E28" s="38"/>
      <c r="F28" s="39"/>
      <c r="G28" s="39"/>
      <c r="H28" s="39"/>
      <c r="I28" s="40"/>
      <c r="J28" s="40"/>
      <c r="K28" s="40"/>
      <c r="L28" s="40"/>
      <c r="M28" s="40"/>
      <c r="N28" s="40"/>
    </row>
    <row r="29" spans="2:14" x14ac:dyDescent="0.25">
      <c r="B29" s="23"/>
      <c r="C29" s="23"/>
      <c r="D29" s="23"/>
      <c r="E29" s="24"/>
      <c r="F29" s="25"/>
      <c r="G29" s="26"/>
      <c r="H29" s="25"/>
      <c r="I29" s="42" t="s">
        <v>21</v>
      </c>
      <c r="J29" s="42">
        <f>(I26+L26)</f>
        <v>257301.67945</v>
      </c>
      <c r="K29" s="27"/>
      <c r="L29" s="27"/>
      <c r="M29" s="27"/>
      <c r="N29" s="27"/>
    </row>
    <row r="30" spans="2:14" x14ac:dyDescent="0.25">
      <c r="B30" t="s">
        <v>28</v>
      </c>
      <c r="I30" s="43" t="s">
        <v>20</v>
      </c>
      <c r="J30" s="42">
        <f>(J26+M26)</f>
        <v>201212.83199999999</v>
      </c>
    </row>
    <row r="31" spans="2:14" ht="15.75" thickBot="1" x14ac:dyDescent="0.3">
      <c r="B31" t="s">
        <v>27</v>
      </c>
      <c r="I31" s="43" t="s">
        <v>22</v>
      </c>
      <c r="J31" s="42">
        <f>K26+N26</f>
        <v>170304.21244999999</v>
      </c>
    </row>
    <row r="32" spans="2:14" ht="15.75" thickTop="1" x14ac:dyDescent="0.25">
      <c r="I32" s="44" t="s">
        <v>31</v>
      </c>
      <c r="J32" s="44">
        <f>SUM(J29:J31)</f>
        <v>628818.72389999998</v>
      </c>
    </row>
  </sheetData>
  <mergeCells count="6">
    <mergeCell ref="B6:H6"/>
    <mergeCell ref="B3:N3"/>
    <mergeCell ref="L4:N4"/>
    <mergeCell ref="B2:N2"/>
    <mergeCell ref="F4:H4"/>
    <mergeCell ref="I4:K4"/>
  </mergeCells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35"/>
  <sheetViews>
    <sheetView workbookViewId="0">
      <selection activeCell="B2" sqref="B2:K2"/>
    </sheetView>
  </sheetViews>
  <sheetFormatPr defaultRowHeight="15" x14ac:dyDescent="0.25"/>
  <cols>
    <col min="2" max="2" width="21.42578125" bestFit="1" customWidth="1"/>
    <col min="3" max="3" width="18.140625" bestFit="1" customWidth="1"/>
    <col min="4" max="4" width="10.42578125" bestFit="1" customWidth="1"/>
    <col min="5" max="5" width="11.5703125" style="20" bestFit="1" customWidth="1"/>
    <col min="6" max="8" width="7.7109375" customWidth="1"/>
    <col min="9" max="11" width="14.28515625" style="20" customWidth="1"/>
  </cols>
  <sheetData>
    <row r="2" spans="2:14" ht="23.25" x14ac:dyDescent="0.35">
      <c r="B2" s="52" t="s">
        <v>15</v>
      </c>
      <c r="C2" s="53"/>
      <c r="D2" s="53"/>
      <c r="E2" s="53"/>
      <c r="F2" s="53"/>
      <c r="G2" s="53"/>
      <c r="H2" s="53"/>
      <c r="I2" s="53"/>
      <c r="J2" s="53"/>
      <c r="K2" s="54"/>
    </row>
    <row r="3" spans="2:14" x14ac:dyDescent="0.25">
      <c r="B3" s="48" t="s">
        <v>23</v>
      </c>
      <c r="C3" s="49"/>
      <c r="D3" s="49"/>
      <c r="E3" s="49"/>
      <c r="F3" s="49"/>
      <c r="G3" s="49"/>
      <c r="H3" s="49"/>
      <c r="I3" s="49"/>
      <c r="J3" s="49"/>
      <c r="K3" s="50"/>
    </row>
    <row r="4" spans="2:14" ht="21" customHeight="1" x14ac:dyDescent="0.25">
      <c r="B4" s="3" t="s">
        <v>0</v>
      </c>
      <c r="C4" s="2"/>
      <c r="D4" s="2"/>
      <c r="E4" s="16"/>
      <c r="F4" s="55" t="s">
        <v>24</v>
      </c>
      <c r="G4" s="55"/>
      <c r="H4" s="55"/>
      <c r="I4" s="51" t="s">
        <v>4</v>
      </c>
      <c r="J4" s="51"/>
      <c r="K4" s="51"/>
      <c r="L4" s="23"/>
      <c r="M4" s="23"/>
      <c r="N4" s="23"/>
    </row>
    <row r="5" spans="2:14" ht="26.25" customHeight="1" x14ac:dyDescent="0.25">
      <c r="B5" s="30" t="s">
        <v>1</v>
      </c>
      <c r="C5" s="30" t="s">
        <v>2</v>
      </c>
      <c r="D5" s="30" t="s">
        <v>3</v>
      </c>
      <c r="E5" s="31" t="s">
        <v>4</v>
      </c>
      <c r="F5" s="15" t="s">
        <v>21</v>
      </c>
      <c r="G5" s="15" t="s">
        <v>20</v>
      </c>
      <c r="H5" s="15" t="s">
        <v>22</v>
      </c>
      <c r="I5" s="34" t="s">
        <v>21</v>
      </c>
      <c r="J5" s="34" t="s">
        <v>20</v>
      </c>
      <c r="K5" s="34" t="s">
        <v>22</v>
      </c>
      <c r="L5" s="23"/>
      <c r="M5" s="23"/>
      <c r="N5" s="23"/>
    </row>
    <row r="6" spans="2:14" x14ac:dyDescent="0.25">
      <c r="B6" s="45" t="s">
        <v>34</v>
      </c>
      <c r="C6" s="46"/>
      <c r="D6" s="46"/>
      <c r="E6" s="46"/>
      <c r="F6" s="46"/>
      <c r="G6" s="46"/>
      <c r="H6" s="47"/>
      <c r="I6" s="32" t="s">
        <v>33</v>
      </c>
      <c r="J6" s="33" t="s">
        <v>33</v>
      </c>
      <c r="K6" s="32" t="s">
        <v>36</v>
      </c>
      <c r="L6" s="28"/>
      <c r="M6" s="28"/>
      <c r="N6" s="28"/>
    </row>
    <row r="7" spans="2:14" x14ac:dyDescent="0.25">
      <c r="B7" s="1"/>
      <c r="C7" s="1"/>
      <c r="D7" s="1"/>
      <c r="E7" s="5"/>
      <c r="F7" s="1"/>
      <c r="G7" s="1"/>
      <c r="H7" s="4"/>
      <c r="I7" s="17"/>
      <c r="J7" s="5"/>
      <c r="K7" s="17"/>
      <c r="L7" s="23"/>
      <c r="M7" s="23"/>
      <c r="N7" s="23"/>
    </row>
    <row r="8" spans="2:14" x14ac:dyDescent="0.25">
      <c r="B8" s="15">
        <v>101</v>
      </c>
      <c r="C8" s="1" t="s">
        <v>5</v>
      </c>
      <c r="D8" s="1">
        <v>9</v>
      </c>
      <c r="E8" s="17">
        <v>29384</v>
      </c>
      <c r="F8" s="4">
        <v>0.1</v>
      </c>
      <c r="G8" s="4">
        <v>0.1</v>
      </c>
      <c r="H8" s="4">
        <v>0.8</v>
      </c>
      <c r="I8" s="17">
        <f>F8*E8</f>
        <v>2938.4</v>
      </c>
      <c r="J8" s="17">
        <f>G8*E8</f>
        <v>2938.4</v>
      </c>
      <c r="K8" s="17">
        <f>H8*E8</f>
        <v>23507.200000000001</v>
      </c>
      <c r="L8" s="29"/>
      <c r="M8" s="23"/>
      <c r="N8" s="23"/>
    </row>
    <row r="9" spans="2:14" x14ac:dyDescent="0.25">
      <c r="B9" s="15">
        <f>B8+1</f>
        <v>102</v>
      </c>
      <c r="C9" s="1" t="s">
        <v>5</v>
      </c>
      <c r="D9" s="1">
        <v>9</v>
      </c>
      <c r="E9" s="17">
        <v>29384</v>
      </c>
      <c r="F9" s="4">
        <v>0.1</v>
      </c>
      <c r="G9" s="4"/>
      <c r="H9" s="4">
        <v>0.1</v>
      </c>
      <c r="I9" s="17">
        <f t="shared" ref="I9:I19" si="0">F9*E9</f>
        <v>2938.4</v>
      </c>
      <c r="J9" s="17">
        <f t="shared" ref="J9:J19" si="1">G9*E9</f>
        <v>0</v>
      </c>
      <c r="K9" s="17">
        <f t="shared" ref="K9:K19" si="2">H9*E9</f>
        <v>2938.4</v>
      </c>
    </row>
    <row r="10" spans="2:14" x14ac:dyDescent="0.25">
      <c r="B10" s="15">
        <f t="shared" ref="B10:B19" si="3">B9+1</f>
        <v>103</v>
      </c>
      <c r="C10" s="1" t="s">
        <v>6</v>
      </c>
      <c r="D10" s="1">
        <v>16</v>
      </c>
      <c r="E10" s="17">
        <v>47184</v>
      </c>
      <c r="F10" s="4">
        <v>0.1</v>
      </c>
      <c r="G10" s="4">
        <v>0.9</v>
      </c>
      <c r="H10" s="4"/>
      <c r="I10" s="17">
        <f t="shared" si="0"/>
        <v>4718.4000000000005</v>
      </c>
      <c r="J10" s="17">
        <f t="shared" si="1"/>
        <v>42465.599999999999</v>
      </c>
      <c r="K10" s="17">
        <f t="shared" si="2"/>
        <v>0</v>
      </c>
    </row>
    <row r="11" spans="2:14" x14ac:dyDescent="0.25">
      <c r="B11" s="15">
        <f t="shared" si="3"/>
        <v>104</v>
      </c>
      <c r="C11" s="1" t="s">
        <v>6</v>
      </c>
      <c r="D11" s="1">
        <v>16</v>
      </c>
      <c r="E11" s="17">
        <v>47184</v>
      </c>
      <c r="F11" s="4">
        <v>0.1</v>
      </c>
      <c r="G11" s="4"/>
      <c r="H11" s="4">
        <v>0.45</v>
      </c>
      <c r="I11" s="17">
        <f t="shared" si="0"/>
        <v>4718.4000000000005</v>
      </c>
      <c r="J11" s="17">
        <f t="shared" si="1"/>
        <v>0</v>
      </c>
      <c r="K11" s="17">
        <f t="shared" si="2"/>
        <v>21232.799999999999</v>
      </c>
    </row>
    <row r="12" spans="2:14" x14ac:dyDescent="0.25">
      <c r="B12" s="15">
        <f t="shared" si="3"/>
        <v>105</v>
      </c>
      <c r="C12" s="1" t="s">
        <v>7</v>
      </c>
      <c r="D12" s="1">
        <v>15</v>
      </c>
      <c r="E12" s="17">
        <v>44094</v>
      </c>
      <c r="F12" s="4">
        <v>1</v>
      </c>
      <c r="G12" s="4"/>
      <c r="H12" s="4"/>
      <c r="I12" s="17">
        <f t="shared" si="0"/>
        <v>44094</v>
      </c>
      <c r="J12" s="17">
        <f t="shared" si="1"/>
        <v>0</v>
      </c>
      <c r="K12" s="17">
        <f t="shared" si="2"/>
        <v>0</v>
      </c>
    </row>
    <row r="13" spans="2:14" x14ac:dyDescent="0.25">
      <c r="B13" s="15">
        <f t="shared" si="3"/>
        <v>106</v>
      </c>
      <c r="C13" s="1" t="s">
        <v>8</v>
      </c>
      <c r="D13" s="1">
        <v>11</v>
      </c>
      <c r="E13" s="17">
        <v>33638</v>
      </c>
      <c r="F13" s="4">
        <v>1</v>
      </c>
      <c r="G13" s="4"/>
      <c r="H13" s="4"/>
      <c r="I13" s="17">
        <f t="shared" si="0"/>
        <v>33638</v>
      </c>
      <c r="J13" s="17">
        <f t="shared" si="1"/>
        <v>0</v>
      </c>
      <c r="K13" s="17">
        <f t="shared" si="2"/>
        <v>0</v>
      </c>
    </row>
    <row r="14" spans="2:14" x14ac:dyDescent="0.25">
      <c r="B14" s="15">
        <f t="shared" si="3"/>
        <v>107</v>
      </c>
      <c r="C14" s="1" t="s">
        <v>9</v>
      </c>
      <c r="D14" s="1">
        <v>18</v>
      </c>
      <c r="E14" s="17">
        <v>67521</v>
      </c>
      <c r="F14" s="4"/>
      <c r="G14" s="4">
        <v>1</v>
      </c>
      <c r="H14" s="4"/>
      <c r="I14" s="17">
        <f t="shared" si="0"/>
        <v>0</v>
      </c>
      <c r="J14" s="17">
        <f t="shared" si="1"/>
        <v>67521</v>
      </c>
      <c r="K14" s="17">
        <f t="shared" si="2"/>
        <v>0</v>
      </c>
    </row>
    <row r="15" spans="2:14" x14ac:dyDescent="0.25">
      <c r="B15" s="15">
        <f t="shared" si="3"/>
        <v>108</v>
      </c>
      <c r="C15" s="1" t="s">
        <v>10</v>
      </c>
      <c r="D15" s="1">
        <v>16</v>
      </c>
      <c r="E15" s="17">
        <v>47184</v>
      </c>
      <c r="F15" s="4">
        <v>0.1</v>
      </c>
      <c r="G15" s="4"/>
      <c r="H15" s="4">
        <v>0.1</v>
      </c>
      <c r="I15" s="17">
        <f t="shared" si="0"/>
        <v>4718.4000000000005</v>
      </c>
      <c r="J15" s="17">
        <f t="shared" si="1"/>
        <v>0</v>
      </c>
      <c r="K15" s="17">
        <f t="shared" si="2"/>
        <v>4718.4000000000005</v>
      </c>
    </row>
    <row r="16" spans="2:14" x14ac:dyDescent="0.25">
      <c r="B16" s="15">
        <f t="shared" si="3"/>
        <v>109</v>
      </c>
      <c r="C16" s="1" t="s">
        <v>11</v>
      </c>
      <c r="D16" s="1">
        <v>18</v>
      </c>
      <c r="E16" s="17">
        <v>54017</v>
      </c>
      <c r="F16" s="4">
        <v>0.5</v>
      </c>
      <c r="G16" s="4"/>
      <c r="H16" s="4">
        <v>0.5</v>
      </c>
      <c r="I16" s="17">
        <f t="shared" si="0"/>
        <v>27008.5</v>
      </c>
      <c r="J16" s="17">
        <f t="shared" si="1"/>
        <v>0</v>
      </c>
      <c r="K16" s="17">
        <f t="shared" si="2"/>
        <v>27008.5</v>
      </c>
    </row>
    <row r="17" spans="2:11" x14ac:dyDescent="0.25">
      <c r="B17" s="15">
        <f t="shared" si="3"/>
        <v>110</v>
      </c>
      <c r="C17" s="1" t="s">
        <v>12</v>
      </c>
      <c r="D17" s="1">
        <v>10</v>
      </c>
      <c r="E17" s="17">
        <v>31440</v>
      </c>
      <c r="F17" s="4"/>
      <c r="G17" s="4"/>
      <c r="H17" s="4">
        <v>0.3</v>
      </c>
      <c r="I17" s="17">
        <f t="shared" si="0"/>
        <v>0</v>
      </c>
      <c r="J17" s="17">
        <f t="shared" si="1"/>
        <v>0</v>
      </c>
      <c r="K17" s="17">
        <f t="shared" si="2"/>
        <v>9432</v>
      </c>
    </row>
    <row r="18" spans="2:11" x14ac:dyDescent="0.25">
      <c r="B18" s="15">
        <f t="shared" si="3"/>
        <v>111</v>
      </c>
      <c r="C18" s="1" t="s">
        <v>13</v>
      </c>
      <c r="D18" s="1">
        <v>12</v>
      </c>
      <c r="E18" s="17">
        <v>35994</v>
      </c>
      <c r="F18" s="4">
        <v>0.3</v>
      </c>
      <c r="G18" s="4"/>
      <c r="H18" s="4"/>
      <c r="I18" s="17">
        <f t="shared" si="0"/>
        <v>10798.199999999999</v>
      </c>
      <c r="J18" s="17">
        <f t="shared" si="1"/>
        <v>0</v>
      </c>
      <c r="K18" s="17">
        <f t="shared" si="2"/>
        <v>0</v>
      </c>
    </row>
    <row r="19" spans="2:11" x14ac:dyDescent="0.25">
      <c r="B19" s="15">
        <f t="shared" si="3"/>
        <v>112</v>
      </c>
      <c r="C19" s="1" t="s">
        <v>14</v>
      </c>
      <c r="D19" s="1">
        <v>13</v>
      </c>
      <c r="E19" s="17">
        <v>35994</v>
      </c>
      <c r="F19" s="4"/>
      <c r="G19" s="4">
        <v>0.3</v>
      </c>
      <c r="H19" s="4"/>
      <c r="I19" s="17">
        <f t="shared" si="0"/>
        <v>0</v>
      </c>
      <c r="J19" s="17">
        <f t="shared" si="1"/>
        <v>10798.199999999999</v>
      </c>
      <c r="K19" s="17">
        <f t="shared" si="2"/>
        <v>0</v>
      </c>
    </row>
    <row r="20" spans="2:11" x14ac:dyDescent="0.25">
      <c r="B20" s="1"/>
      <c r="C20" s="1"/>
      <c r="D20" s="1"/>
      <c r="E20" s="17"/>
      <c r="F20" s="4"/>
      <c r="G20" s="14"/>
      <c r="H20" s="4"/>
      <c r="I20" s="5"/>
      <c r="J20" s="5"/>
      <c r="K20" s="5"/>
    </row>
    <row r="21" spans="2:11" x14ac:dyDescent="0.25">
      <c r="B21" s="9" t="s">
        <v>17</v>
      </c>
      <c r="C21" s="9"/>
      <c r="D21" s="9"/>
      <c r="E21" s="18"/>
      <c r="F21" s="11">
        <f>SUM(F8:F20)</f>
        <v>3.3</v>
      </c>
      <c r="G21" s="11">
        <f>SUM(G8:G20)</f>
        <v>2.2999999999999998</v>
      </c>
      <c r="H21" s="11">
        <f>SUM(H8:H19)</f>
        <v>2.25</v>
      </c>
      <c r="I21" s="12">
        <f>SUM(I8:I19)</f>
        <v>135570.70000000001</v>
      </c>
      <c r="J21" s="12">
        <f t="shared" ref="J21:K21" si="4">SUM(J8:J19)</f>
        <v>123723.2</v>
      </c>
      <c r="K21" s="12">
        <f t="shared" si="4"/>
        <v>88837.3</v>
      </c>
    </row>
    <row r="22" spans="2:11" x14ac:dyDescent="0.25">
      <c r="B22" s="1"/>
      <c r="C22" s="1"/>
      <c r="D22" s="1"/>
      <c r="E22" s="17"/>
      <c r="F22" s="4"/>
      <c r="G22" s="14"/>
      <c r="H22" s="4"/>
      <c r="I22" s="5"/>
      <c r="J22" s="5"/>
      <c r="K22" s="5"/>
    </row>
    <row r="23" spans="2:11" x14ac:dyDescent="0.25">
      <c r="B23" s="15" t="s">
        <v>26</v>
      </c>
      <c r="C23" s="1" t="s">
        <v>5</v>
      </c>
      <c r="D23" s="10"/>
      <c r="E23" s="17">
        <v>29384</v>
      </c>
      <c r="F23" s="10"/>
      <c r="G23" s="10"/>
      <c r="H23" s="10"/>
      <c r="I23" s="5">
        <v>0</v>
      </c>
      <c r="J23" s="21">
        <v>0</v>
      </c>
      <c r="K23" s="17">
        <v>14692</v>
      </c>
    </row>
    <row r="24" spans="2:11" x14ac:dyDescent="0.25">
      <c r="B24" s="15" t="s">
        <v>26</v>
      </c>
      <c r="C24" s="1" t="s">
        <v>7</v>
      </c>
      <c r="D24" s="10"/>
      <c r="E24" s="17">
        <v>44094</v>
      </c>
      <c r="F24" s="10"/>
      <c r="G24" s="10"/>
      <c r="H24" s="10"/>
      <c r="I24" s="5">
        <v>22047</v>
      </c>
      <c r="J24" s="17">
        <v>0</v>
      </c>
      <c r="K24" s="17">
        <v>0</v>
      </c>
    </row>
    <row r="25" spans="2:11" x14ac:dyDescent="0.25">
      <c r="B25" s="1"/>
      <c r="C25" s="1"/>
      <c r="D25" s="1"/>
      <c r="E25" s="17"/>
      <c r="F25" s="4"/>
      <c r="G25" s="14"/>
      <c r="H25" s="4"/>
      <c r="I25" s="5"/>
      <c r="J25" s="5"/>
      <c r="K25" s="5"/>
    </row>
    <row r="26" spans="2:11" x14ac:dyDescent="0.25">
      <c r="B26" s="9" t="s">
        <v>16</v>
      </c>
      <c r="C26" s="9"/>
      <c r="D26" s="9"/>
      <c r="E26" s="18"/>
      <c r="F26" s="11"/>
      <c r="G26" s="10"/>
      <c r="H26" s="11"/>
      <c r="I26" s="18">
        <f>SUM(I23:I24)</f>
        <v>22047</v>
      </c>
      <c r="J26" s="18">
        <f t="shared" ref="J26:K26" si="5">SUM(J23:J24)</f>
        <v>0</v>
      </c>
      <c r="K26" s="18">
        <f t="shared" si="5"/>
        <v>14692</v>
      </c>
    </row>
    <row r="27" spans="2:11" x14ac:dyDescent="0.25">
      <c r="B27" s="1" t="s">
        <v>25</v>
      </c>
      <c r="C27" s="1"/>
      <c r="D27" s="1"/>
      <c r="E27" s="17"/>
      <c r="F27" s="4"/>
      <c r="G27" s="14"/>
      <c r="H27" s="4"/>
      <c r="I27" s="20">
        <v>99683.98</v>
      </c>
      <c r="J27" s="17">
        <v>77489.63</v>
      </c>
      <c r="K27" s="17">
        <v>66774.91</v>
      </c>
    </row>
    <row r="28" spans="2:11" x14ac:dyDescent="0.25">
      <c r="B28" s="1"/>
      <c r="C28" s="1"/>
      <c r="D28" s="1"/>
      <c r="E28" s="17"/>
      <c r="F28" s="4"/>
      <c r="G28" s="14"/>
      <c r="H28" s="4"/>
      <c r="I28" s="5"/>
      <c r="J28" s="5"/>
      <c r="K28" s="5"/>
    </row>
    <row r="29" spans="2:11" x14ac:dyDescent="0.25">
      <c r="B29" s="6" t="s">
        <v>29</v>
      </c>
      <c r="C29" s="7"/>
      <c r="D29" s="7"/>
      <c r="E29" s="19"/>
      <c r="F29" s="8">
        <f t="shared" ref="F29:H29" si="6">F26+F21</f>
        <v>3.3</v>
      </c>
      <c r="G29" s="8">
        <f>G26+G21</f>
        <v>2.2999999999999998</v>
      </c>
      <c r="H29" s="8">
        <f t="shared" si="6"/>
        <v>2.25</v>
      </c>
      <c r="I29" s="22">
        <f>I26+I21+I27</f>
        <v>257301.68</v>
      </c>
      <c r="J29" s="22">
        <f t="shared" ref="J29:K29" si="7">J26+J21+J27</f>
        <v>201212.83000000002</v>
      </c>
      <c r="K29" s="22">
        <f t="shared" si="7"/>
        <v>170304.21000000002</v>
      </c>
    </row>
    <row r="30" spans="2:11" x14ac:dyDescent="0.25">
      <c r="B30" s="1"/>
      <c r="C30" s="1"/>
      <c r="D30" s="1"/>
      <c r="E30" s="17"/>
      <c r="F30" s="4"/>
      <c r="G30" s="14"/>
      <c r="H30" s="4"/>
      <c r="I30" s="5"/>
      <c r="J30" s="5"/>
      <c r="K30" s="5"/>
    </row>
    <row r="32" spans="2:11" x14ac:dyDescent="0.25">
      <c r="B32" t="s">
        <v>28</v>
      </c>
      <c r="H32" s="42" t="s">
        <v>21</v>
      </c>
      <c r="I32" s="42">
        <f>(I29)</f>
        <v>257301.68</v>
      </c>
    </row>
    <row r="33" spans="2:9" x14ac:dyDescent="0.25">
      <c r="B33" t="s">
        <v>27</v>
      </c>
      <c r="H33" s="43" t="s">
        <v>20</v>
      </c>
      <c r="I33" s="42">
        <f>(J29)</f>
        <v>201212.83000000002</v>
      </c>
    </row>
    <row r="34" spans="2:9" ht="15.75" thickBot="1" x14ac:dyDescent="0.3">
      <c r="H34" s="43" t="s">
        <v>22</v>
      </c>
      <c r="I34" s="42">
        <f>K29</f>
        <v>170304.21000000002</v>
      </c>
    </row>
    <row r="35" spans="2:9" ht="15.75" thickTop="1" x14ac:dyDescent="0.25">
      <c r="H35" s="44" t="s">
        <v>31</v>
      </c>
      <c r="I35" s="44">
        <f>SUM(I32:I34)</f>
        <v>628818.72</v>
      </c>
    </row>
  </sheetData>
  <mergeCells count="5">
    <mergeCell ref="B6:H6"/>
    <mergeCell ref="B2:K2"/>
    <mergeCell ref="F4:H4"/>
    <mergeCell ref="I4:K4"/>
    <mergeCell ref="B3:K3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catherine.oravez</dc:creator>
  <cp:lastModifiedBy>Smith, Micheale ML (OMB)</cp:lastModifiedBy>
  <cp:lastPrinted>2013-09-26T13:53:35Z</cp:lastPrinted>
  <dcterms:created xsi:type="dcterms:W3CDTF">2011-12-08T17:04:56Z</dcterms:created>
  <dcterms:modified xsi:type="dcterms:W3CDTF">2023-07-26T19:28:04Z</dcterms:modified>
</cp:coreProperties>
</file>